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irtüniversitesi\Downloads\"/>
    </mc:Choice>
  </mc:AlternateContent>
  <bookViews>
    <workbookView xWindow="0" yWindow="0" windowWidth="28800" windowHeight="11490"/>
  </bookViews>
  <sheets>
    <sheet name="SPİK_Öğrenci_İşleri" sheetId="1" r:id="rId1"/>
  </sheets>
  <calcPr calcId="162913"/>
</workbook>
</file>

<file path=xl/calcChain.xml><?xml version="1.0" encoding="utf-8"?>
<calcChain xmlns="http://schemas.openxmlformats.org/spreadsheetml/2006/main">
  <c r="C20" i="1" l="1"/>
  <c r="G17" i="1"/>
  <c r="C17" i="1"/>
  <c r="R13" i="1"/>
  <c r="S13" i="1" s="1"/>
  <c r="T13" i="1" s="1"/>
  <c r="R12" i="1"/>
  <c r="S12" i="1" s="1"/>
  <c r="T12" i="1" s="1"/>
  <c r="R11" i="1"/>
  <c r="S11" i="1" s="1"/>
  <c r="T11" i="1" s="1"/>
  <c r="R10" i="1"/>
  <c r="S10" i="1" s="1"/>
  <c r="T10" i="1" s="1"/>
  <c r="R9" i="1"/>
  <c r="S9" i="1" s="1"/>
  <c r="T9" i="1" s="1"/>
  <c r="R8" i="1"/>
  <c r="S8" i="1" s="1"/>
  <c r="T8" i="1" s="1"/>
  <c r="R7" i="1"/>
  <c r="S7" i="1" s="1"/>
  <c r="T7" i="1" s="1"/>
  <c r="R6" i="1"/>
  <c r="S6" i="1" s="1"/>
  <c r="T6" i="1" s="1"/>
  <c r="R5" i="1"/>
  <c r="S5" i="1" s="1"/>
  <c r="T5" i="1" s="1"/>
  <c r="G20" i="1" l="1"/>
  <c r="G19" i="1"/>
  <c r="G18" i="1"/>
  <c r="G21" i="1" l="1"/>
  <c r="G22" i="1"/>
</calcChain>
</file>

<file path=xl/sharedStrings.xml><?xml version="1.0" encoding="utf-8"?>
<sst xmlns="http://schemas.openxmlformats.org/spreadsheetml/2006/main" count="93" uniqueCount="65">
  <si>
    <t>SÜREÇ PERFORMANS İZLEME KARNESİ (SPİK)</t>
  </si>
  <si>
    <t>SÜREÇ ADI : ÖĞRENCİ İŞLERİ DAİRE BAŞKANLIĞI SÜREÇLERİ</t>
  </si>
  <si>
    <t>Dok. No: SİÜ.FR-0588</t>
  </si>
  <si>
    <t>2026-2027 GERÇEKLEŞEN VE HEDEF GÖSTERGELERİ</t>
  </si>
  <si>
    <t>Performans Kriteri</t>
  </si>
  <si>
    <t>İlişkili Olduğu Stratejik Plan No</t>
  </si>
  <si>
    <t>Ölçüm Birimi</t>
  </si>
  <si>
    <t>2026 Gerçekleşen</t>
  </si>
  <si>
    <t>2027 Hedef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</si>
  <si>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</si>
  <si>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</si>
  <si>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</si>
  <si>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</si>
  <si>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</si>
  <si>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</si>
  <si>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</si>
  <si>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</si>
  <si>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</si>
  <si>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</si>
  <si>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</si>
  <si>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</si>
  <si>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Toplam / Ort.</t>
  </si>
  <si>
    <t>Başarı %</t>
  </si>
  <si>
    <t>DÖF No</t>
  </si>
  <si>
    <t>%</t>
  </si>
  <si>
    <t>-</t>
  </si>
  <si>
    <t>Yatay Geçiş Başvurularının Değerlendirilme Süresi</t>
  </si>
  <si>
    <t>SP.1.1.2</t>
  </si>
  <si>
    <t>Gün</t>
  </si>
  <si>
    <t>Öğrenci Kimlik Kartlarının Basım ve Dağıtım Süresi</t>
  </si>
  <si>
    <t>SP.2.1.3</t>
  </si>
  <si>
    <t>SP.1.2.1</t>
  </si>
  <si>
    <t>Kurum İçi ve Kurum Dışı EBYS Yazışmalarının Yasal Sürede Yanıtlanma Oranı</t>
  </si>
  <si>
    <t>SP.4.2.1</t>
  </si>
  <si>
    <t>SP.1.2.2</t>
  </si>
  <si>
    <t>OBS Kullanıcı Tanımlamaları ve Yetkilendirme Taleplerinin Karşılanma Süresi</t>
  </si>
  <si>
    <t>SP.4.1.2</t>
  </si>
  <si>
    <t>Saat</t>
  </si>
  <si>
    <t>Vize ve Final Sınav Notlarının Öğrenci Otomasyon Sistemine Aktarılma Süresi</t>
  </si>
  <si>
    <t>SP.1.2.3</t>
  </si>
  <si>
    <t>YÖKSİS Teyitleşme ve Veri Güncelleme İşlemlerinin Doğruluk Oranı</t>
  </si>
  <si>
    <t>SP.4.3.1</t>
  </si>
  <si>
    <t>Öğrenci Harçlarının Süresi İçinde Yatırılma ve Takip Edilme Oranı</t>
  </si>
  <si>
    <t>SP.3.1.1</t>
  </si>
  <si>
    <t>2026 GENEL SONUÇ</t>
  </si>
  <si>
    <t>2027 GENEL SONUÇ</t>
  </si>
  <si>
    <t>SEMBOLLERİN ANLAMLARI</t>
  </si>
  <si>
    <t>TOPLAM HEDEF SAYISI</t>
  </si>
  <si>
    <t>Mükemmel</t>
  </si>
  <si>
    <t>100-90</t>
  </si>
  <si>
    <t>İyileştirilmeli</t>
  </si>
  <si>
    <t>79-60</t>
  </si>
  <si>
    <t>TUTAN HEDEF SAYISI</t>
  </si>
  <si>
    <t>TUTMAYAN HEDEF SAYISI</t>
  </si>
  <si>
    <t>Başarılı</t>
  </si>
  <si>
    <t>89-80</t>
  </si>
  <si>
    <t>Başarısız</t>
  </si>
  <si>
    <t>59-0</t>
  </si>
  <si>
    <t>ORTALAMA PERFORMANS</t>
  </si>
  <si>
    <t>SONUÇ</t>
  </si>
  <si>
    <t>SEMBOL</t>
  </si>
  <si>
    <t>✅</t>
  </si>
  <si>
    <t>(Form No:SİÜ.FR-0588; Tarih: 15.05.2018)</t>
  </si>
  <si>
    <t>Öğrencilere Ait OBS İşlemlerinin Hatasız Tamamlanma Oranı</t>
  </si>
  <si>
    <t>Not Düzeltme Taleplerinin Sonuçlanma Süresi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</si>
</sst>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6"/>
      <color rgb="FF1B365D"/>
      <name val="Calibri"/>
    </font>
    <font>
      <b/>
      <sz val="10"/>
      <name val="Calibri"/>
    </font>
    <font>
      <i/>
      <sz val="9"/>
      <name val="Calibri"/>
    </font>
    <font>
      <b/>
      <sz val="10"/>
      <color rgb="FFFFFFFF"/>
      <name val="Calibri"/>
    </font>
    <font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B365D"/>
        <bgColor rgb="FF1B365D"/>
      </patternFill>
    </fill>
    <fill>
      <patternFill patternType="solid">
        <fgColor rgb="FFF2F4F8"/>
        <bgColor rgb="FFF2F4F8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164" fontId="2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abSelected="1" workbookViewId="0">
      <selection activeCell="A8" sqref="A8"/>
    </sheetView>
  </sheetViews>
  <sheetFormatPr defaultRowHeight="15" x14ac:dyDescent="0.25"/>
  <cols>
    <col min="1" max="1" width="65" customWidth="1"/>
    <col min="2" max="2" width="17.42578125" customWidth="1"/>
    <col min="3" max="3" width="10.5703125" customWidth="1"/>
    <col min="4" max="4" width="11.7109375" customWidth="1"/>
    <col min="5" max="5" width="11.28515625" customWidth="1"/>
    <col min="6" max="6" width="10" customWidth="1"/>
    <col min="7" max="7" width="15.7109375" customWidth="1"/>
    <col min="8" max="9" width="10" customWidth="1"/>
    <col min="10" max="10" width="13.28515625" customWidth="1"/>
    <col min="11" max="13" width="10" customWidth="1"/>
    <col min="14" max="14" width="10.85546875" customWidth="1"/>
    <col min="15" max="17" width="10" customWidth="1"/>
    <col min="18" max="18" width="17.5703125" customWidth="1"/>
    <col min="19" max="19" width="17.85546875" customWidth="1"/>
    <col min="20" max="20" width="49" customWidth="1"/>
  </cols>
  <sheetData>
    <row r="1" spans="1:20" ht="39.950000000000003" customHeight="1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20" ht="20.100000000000001" customHeight="1" x14ac:dyDescent="0.25">
      <c r="A2" s="1" t="s">
        <v>1</v>
      </c>
      <c r="D2" s="2" t="s">
        <v>2</v>
      </c>
    </row>
    <row r="3" spans="1:20" x14ac:dyDescent="0.25">
      <c r="A3" s="1" t="s">
        <v>3</v>
      </c>
    </row>
    <row r="4" spans="1:20" ht="30" customHeight="1" x14ac:dyDescent="0.25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19</v>
      </c>
      <c r="Q4" s="3" t="s">
        <v>20</v>
      </c>
      <c r="R4" s="3" t="s">
        <v>21</v>
      </c>
      <c r="S4" s="3" t="s">
        <v>22</v>
      </c>
      <c r="T4" s="3" t="s">
        <v>23</v>
      </c>
    </row>
    <row r="5" spans="1:20" ht="24" customHeight="1" x14ac:dyDescent="0.25">
      <c r="A5" s="7" t="s">
        <v>26</v>
      </c>
      <c r="B5" s="7" t="s">
        <v>27</v>
      </c>
      <c r="C5" s="7" t="s">
        <v>28</v>
      </c>
      <c r="D5" s="7">
        <v>5</v>
      </c>
      <c r="E5" s="7">
        <v>3</v>
      </c>
      <c r="F5" s="8">
        <v>4</v>
      </c>
      <c r="G5" s="8">
        <v>3</v>
      </c>
      <c r="H5" s="8">
        <v>3</v>
      </c>
      <c r="I5" s="8">
        <v>3</v>
      </c>
      <c r="J5" s="8">
        <v>4</v>
      </c>
      <c r="K5" s="8">
        <v>3</v>
      </c>
      <c r="L5" s="8">
        <v>3</v>
      </c>
      <c r="M5" s="8">
        <v>3</v>
      </c>
      <c r="N5" s="8">
        <v>4</v>
      </c>
      <c r="O5" s="8">
        <v>3</v>
      </c>
      <c r="P5" s="8">
        <v>3</v>
      </c>
      <c r="Q5" s="8">
        <v>3</v>
      </c>
      <c r="R5" s="8">
        <f t="shared" ref="R5:R13" si="0">AVERAGEIF(F5:Q5, "&lt;&gt;")</f>
        <v>3.25</v>
      </c>
      <c r="S5" s="9">
        <f>IF(R5=0, 0, (E5/R5)*100)</f>
        <v>92.307692307692307</v>
      </c>
      <c r="T5" s="8" t="str">
        <f>IF(S5&lt;80, "DÖF-2027-"&amp;TEXT(6-4, "00"), "-")</f>
        <v>-</v>
      </c>
    </row>
    <row r="6" spans="1:20" ht="24" customHeight="1" x14ac:dyDescent="0.25">
      <c r="A6" s="4" t="s">
        <v>29</v>
      </c>
      <c r="B6" s="4" t="s">
        <v>30</v>
      </c>
      <c r="C6" s="4" t="s">
        <v>28</v>
      </c>
      <c r="D6" s="4">
        <v>14</v>
      </c>
      <c r="E6" s="4">
        <v>14</v>
      </c>
      <c r="F6" s="5">
        <v>14</v>
      </c>
      <c r="G6" s="5">
        <v>14</v>
      </c>
      <c r="H6" s="5">
        <v>14</v>
      </c>
      <c r="I6" s="5">
        <v>14</v>
      </c>
      <c r="J6" s="5">
        <v>14</v>
      </c>
      <c r="K6" s="5">
        <v>14</v>
      </c>
      <c r="L6" s="5">
        <v>14</v>
      </c>
      <c r="M6" s="5">
        <v>14</v>
      </c>
      <c r="N6" s="5">
        <v>14</v>
      </c>
      <c r="O6" s="5">
        <v>14</v>
      </c>
      <c r="P6" s="5">
        <v>14</v>
      </c>
      <c r="Q6" s="5">
        <v>14</v>
      </c>
      <c r="R6" s="5">
        <f t="shared" si="0"/>
        <v>14</v>
      </c>
      <c r="S6" s="6">
        <f>IF(R6=0, 0, (E6/R6)*100)</f>
        <v>100</v>
      </c>
      <c r="T6" s="5" t="str">
        <f>IF(S6&lt;80, "DÖF-2027-"&amp;TEXT(7-4, "00"), "-")</f>
        <v>-</v>
      </c>
    </row>
    <row r="7" spans="1:20" ht="24" customHeight="1" x14ac:dyDescent="0.25">
      <c r="A7" s="7" t="s">
        <v>64</v>
      </c>
      <c r="B7" s="7" t="s">
        <v>31</v>
      </c>
      <c r="C7" s="7" t="s">
        <v>28</v>
      </c>
      <c r="D7" s="7">
        <v>4</v>
      </c>
      <c r="E7" s="7">
        <v>2</v>
      </c>
      <c r="F7" s="8">
        <v>3</v>
      </c>
      <c r="G7" s="8">
        <v>2</v>
      </c>
      <c r="H7" s="8">
        <v>2</v>
      </c>
      <c r="I7" s="8">
        <v>2</v>
      </c>
      <c r="J7" s="8">
        <v>3</v>
      </c>
      <c r="K7" s="8">
        <v>2</v>
      </c>
      <c r="L7" s="8">
        <v>2</v>
      </c>
      <c r="M7" s="8">
        <v>2</v>
      </c>
      <c r="N7" s="8">
        <v>3</v>
      </c>
      <c r="O7" s="8">
        <v>2</v>
      </c>
      <c r="P7" s="8">
        <v>2</v>
      </c>
      <c r="Q7" s="8">
        <v>2</v>
      </c>
      <c r="R7" s="8">
        <f t="shared" si="0"/>
        <v>2.25</v>
      </c>
      <c r="S7" s="9">
        <f>IF(R7=0, 0, (E7/R7)*100)</f>
        <v>88.888888888888886</v>
      </c>
      <c r="T7" s="8" t="str">
        <f>IF(S7&lt;80, "DÖF-2027-"&amp;TEXT(8-4, "00"), "-")</f>
        <v>-</v>
      </c>
    </row>
    <row r="8" spans="1:20" ht="24" customHeight="1" x14ac:dyDescent="0.25">
      <c r="A8" s="4" t="s">
        <v>32</v>
      </c>
      <c r="B8" s="4" t="s">
        <v>33</v>
      </c>
      <c r="C8" s="4" t="s">
        <v>24</v>
      </c>
      <c r="D8" s="4">
        <v>94</v>
      </c>
      <c r="E8" s="4">
        <v>98</v>
      </c>
      <c r="F8" s="5">
        <v>97</v>
      </c>
      <c r="G8" s="5">
        <v>98</v>
      </c>
      <c r="H8" s="5">
        <v>98</v>
      </c>
      <c r="I8" s="5">
        <v>97</v>
      </c>
      <c r="J8" s="5">
        <v>98</v>
      </c>
      <c r="K8" s="5">
        <v>98</v>
      </c>
      <c r="L8" s="5">
        <v>97</v>
      </c>
      <c r="M8" s="5">
        <v>98</v>
      </c>
      <c r="N8" s="5">
        <v>98</v>
      </c>
      <c r="O8" s="5">
        <v>97</v>
      </c>
      <c r="P8" s="5">
        <v>98</v>
      </c>
      <c r="Q8" s="5">
        <v>98</v>
      </c>
      <c r="R8" s="5">
        <f t="shared" si="0"/>
        <v>97.666666666666671</v>
      </c>
      <c r="S8" s="6">
        <f>IF(E8=0, 0, (R8/E8)*100)</f>
        <v>99.659863945578238</v>
      </c>
      <c r="T8" s="5" t="str">
        <f>IF(S8&lt;80, "DÖF-2027-"&amp;TEXT(9-4, "00"), "-")</f>
        <v>-</v>
      </c>
    </row>
    <row r="9" spans="1:20" ht="24" customHeight="1" x14ac:dyDescent="0.25">
      <c r="A9" s="4" t="s">
        <v>63</v>
      </c>
      <c r="B9" s="4" t="s">
        <v>34</v>
      </c>
      <c r="C9" s="4" t="s">
        <v>24</v>
      </c>
      <c r="D9" s="4">
        <v>97</v>
      </c>
      <c r="E9" s="4">
        <v>99</v>
      </c>
      <c r="F9" s="5">
        <v>98</v>
      </c>
      <c r="G9" s="5">
        <v>99</v>
      </c>
      <c r="H9" s="5">
        <v>99</v>
      </c>
      <c r="I9" s="5">
        <v>98</v>
      </c>
      <c r="J9" s="5">
        <v>99</v>
      </c>
      <c r="K9" s="5">
        <v>99</v>
      </c>
      <c r="L9" s="5">
        <v>98</v>
      </c>
      <c r="M9" s="5">
        <v>99</v>
      </c>
      <c r="N9" s="5">
        <v>99</v>
      </c>
      <c r="O9" s="5">
        <v>98</v>
      </c>
      <c r="P9" s="5">
        <v>99</v>
      </c>
      <c r="Q9" s="5">
        <v>99</v>
      </c>
      <c r="R9" s="5">
        <f t="shared" si="0"/>
        <v>98.666666666666671</v>
      </c>
      <c r="S9" s="6">
        <f>IF(E9=0, 0, (R9/E9)*100)</f>
        <v>99.663299663299668</v>
      </c>
      <c r="T9" s="5" t="str">
        <f>IF(S9&lt;80, "DÖF-2027-"&amp;TEXT(11-4, "00"), "-")</f>
        <v>-</v>
      </c>
    </row>
    <row r="10" spans="1:20" ht="24" customHeight="1" x14ac:dyDescent="0.25">
      <c r="A10" s="7" t="s">
        <v>35</v>
      </c>
      <c r="B10" s="7" t="s">
        <v>36</v>
      </c>
      <c r="C10" s="7" t="s">
        <v>37</v>
      </c>
      <c r="D10" s="7">
        <v>4</v>
      </c>
      <c r="E10" s="7">
        <v>2</v>
      </c>
      <c r="F10" s="8">
        <v>3</v>
      </c>
      <c r="G10" s="8">
        <v>2</v>
      </c>
      <c r="H10" s="8">
        <v>2</v>
      </c>
      <c r="I10" s="8">
        <v>2</v>
      </c>
      <c r="J10" s="8">
        <v>3</v>
      </c>
      <c r="K10" s="8">
        <v>2</v>
      </c>
      <c r="L10" s="8">
        <v>2</v>
      </c>
      <c r="M10" s="8">
        <v>2</v>
      </c>
      <c r="N10" s="8">
        <v>3</v>
      </c>
      <c r="O10" s="8">
        <v>2</v>
      </c>
      <c r="P10" s="8">
        <v>2</v>
      </c>
      <c r="Q10" s="8">
        <v>2</v>
      </c>
      <c r="R10" s="8">
        <f t="shared" si="0"/>
        <v>2.25</v>
      </c>
      <c r="S10" s="9">
        <f>IF(R10=0, 0, (E10/R10)*100)</f>
        <v>88.888888888888886</v>
      </c>
      <c r="T10" s="8" t="str">
        <f>IF(S10&lt;80, "DÖF-2027-"&amp;TEXT(12-4, "00"), "-")</f>
        <v>-</v>
      </c>
    </row>
    <row r="11" spans="1:20" ht="24" customHeight="1" x14ac:dyDescent="0.25">
      <c r="A11" s="4" t="s">
        <v>38</v>
      </c>
      <c r="B11" s="4" t="s">
        <v>39</v>
      </c>
      <c r="C11" s="4" t="s">
        <v>28</v>
      </c>
      <c r="D11" s="4">
        <v>3</v>
      </c>
      <c r="E11" s="4">
        <v>2</v>
      </c>
      <c r="F11" s="5">
        <v>3</v>
      </c>
      <c r="G11" s="5">
        <v>2</v>
      </c>
      <c r="H11" s="5" t="s">
        <v>25</v>
      </c>
      <c r="I11" s="5" t="s">
        <v>25</v>
      </c>
      <c r="J11" s="5">
        <v>3</v>
      </c>
      <c r="K11" s="5">
        <v>2</v>
      </c>
      <c r="L11" s="5" t="s">
        <v>25</v>
      </c>
      <c r="M11" s="5" t="s">
        <v>25</v>
      </c>
      <c r="N11" s="5" t="s">
        <v>25</v>
      </c>
      <c r="O11" s="5" t="s">
        <v>25</v>
      </c>
      <c r="P11" s="5" t="s">
        <v>25</v>
      </c>
      <c r="Q11" s="5" t="s">
        <v>25</v>
      </c>
      <c r="R11" s="5">
        <f t="shared" si="0"/>
        <v>2.5</v>
      </c>
      <c r="S11" s="6">
        <f>IF(R11=0, 0, (E11/R11)*100)</f>
        <v>80</v>
      </c>
      <c r="T11" s="5" t="str">
        <f>IF(S11&lt;80, "DÖF-2027-"&amp;TEXT(13-4, "00"), "-")</f>
        <v>-</v>
      </c>
    </row>
    <row r="12" spans="1:20" ht="24" customHeight="1" x14ac:dyDescent="0.25">
      <c r="A12" s="4" t="s">
        <v>40</v>
      </c>
      <c r="B12" s="4" t="s">
        <v>41</v>
      </c>
      <c r="C12" s="4" t="s">
        <v>24</v>
      </c>
      <c r="D12" s="4">
        <v>99</v>
      </c>
      <c r="E12" s="4">
        <v>100</v>
      </c>
      <c r="F12" s="5">
        <v>99</v>
      </c>
      <c r="G12" s="5">
        <v>100</v>
      </c>
      <c r="H12" s="5">
        <v>100</v>
      </c>
      <c r="I12" s="5">
        <v>99</v>
      </c>
      <c r="J12" s="5">
        <v>100</v>
      </c>
      <c r="K12" s="5">
        <v>100</v>
      </c>
      <c r="L12" s="5">
        <v>99</v>
      </c>
      <c r="M12" s="5">
        <v>100</v>
      </c>
      <c r="N12" s="5">
        <v>100</v>
      </c>
      <c r="O12" s="5">
        <v>99</v>
      </c>
      <c r="P12" s="5">
        <v>100</v>
      </c>
      <c r="Q12" s="5">
        <v>100</v>
      </c>
      <c r="R12" s="5">
        <f t="shared" si="0"/>
        <v>99.666666666666671</v>
      </c>
      <c r="S12" s="6">
        <f>IF(E12=0, 0, (R12/E12)*100)</f>
        <v>99.666666666666671</v>
      </c>
      <c r="T12" s="5" t="str">
        <f>IF(S12&lt;80, "DÖF-2027-"&amp;TEXT(15-4, "00"), "-")</f>
        <v>-</v>
      </c>
    </row>
    <row r="13" spans="1:20" ht="24" customHeight="1" x14ac:dyDescent="0.25">
      <c r="A13" s="7" t="s">
        <v>42</v>
      </c>
      <c r="B13" s="7" t="s">
        <v>43</v>
      </c>
      <c r="C13" s="7" t="s">
        <v>24</v>
      </c>
      <c r="D13" s="7">
        <v>92</v>
      </c>
      <c r="E13" s="7">
        <v>96</v>
      </c>
      <c r="F13" s="8" t="s">
        <v>25</v>
      </c>
      <c r="G13" s="8">
        <v>96</v>
      </c>
      <c r="H13" s="8">
        <v>96</v>
      </c>
      <c r="I13" s="8" t="s">
        <v>25</v>
      </c>
      <c r="J13" s="8" t="s">
        <v>25</v>
      </c>
      <c r="K13" s="8" t="s">
        <v>25</v>
      </c>
      <c r="L13" s="8" t="s">
        <v>25</v>
      </c>
      <c r="M13" s="8" t="s">
        <v>25</v>
      </c>
      <c r="N13" s="8">
        <v>96</v>
      </c>
      <c r="O13" s="8">
        <v>95</v>
      </c>
      <c r="P13" s="8" t="s">
        <v>25</v>
      </c>
      <c r="Q13" s="8" t="s">
        <v>25</v>
      </c>
      <c r="R13" s="8">
        <f t="shared" si="0"/>
        <v>95.75</v>
      </c>
      <c r="S13" s="9">
        <f>IF(E13=0, 0, (R13/E13)*100)</f>
        <v>99.739583333333343</v>
      </c>
      <c r="T13" s="8" t="str">
        <f>IF(S13&lt;80, "DÖF-2027-"&amp;TEXT(16-4, "00"), "-")</f>
        <v>-</v>
      </c>
    </row>
    <row r="16" spans="1:20" x14ac:dyDescent="0.25">
      <c r="A16" s="10" t="s">
        <v>44</v>
      </c>
      <c r="B16" s="11"/>
      <c r="C16" s="11"/>
      <c r="E16" s="10" t="s">
        <v>45</v>
      </c>
      <c r="F16" s="11"/>
      <c r="G16" s="11"/>
      <c r="J16" s="10" t="s">
        <v>46</v>
      </c>
      <c r="K16" s="11"/>
      <c r="L16" s="11"/>
      <c r="M16" s="11"/>
      <c r="N16" s="11"/>
      <c r="O16" s="11"/>
      <c r="P16" s="11"/>
      <c r="Q16" s="11"/>
    </row>
    <row r="17" spans="1:17" x14ac:dyDescent="0.25">
      <c r="A17" s="4" t="s">
        <v>47</v>
      </c>
      <c r="B17" s="11"/>
      <c r="C17" s="10">
        <f>COUNTA(A5:A13)</f>
        <v>9</v>
      </c>
      <c r="E17" s="4" t="s">
        <v>47</v>
      </c>
      <c r="F17" s="11"/>
      <c r="G17" s="10">
        <f>COUNTA(A5:A13)</f>
        <v>9</v>
      </c>
      <c r="J17" s="10" t="s">
        <v>48</v>
      </c>
      <c r="K17" s="11"/>
      <c r="L17" s="4" t="s">
        <v>49</v>
      </c>
      <c r="M17" s="11"/>
      <c r="N17" s="10" t="s">
        <v>50</v>
      </c>
      <c r="O17" s="11"/>
      <c r="P17" s="4" t="s">
        <v>51</v>
      </c>
      <c r="Q17" s="11"/>
    </row>
    <row r="18" spans="1:17" x14ac:dyDescent="0.25">
      <c r="A18" s="4" t="s">
        <v>52</v>
      </c>
      <c r="B18" s="11"/>
      <c r="C18" s="10">
        <v>10</v>
      </c>
      <c r="E18" s="4" t="s">
        <v>52</v>
      </c>
      <c r="F18" s="11"/>
      <c r="G18" s="10">
        <f>COUNTIF(S5:S13, "&gt;=80")</f>
        <v>9</v>
      </c>
      <c r="J18" s="11"/>
      <c r="K18" s="11"/>
      <c r="L18" s="11"/>
      <c r="M18" s="11"/>
      <c r="N18" s="11"/>
      <c r="O18" s="11"/>
      <c r="P18" s="11"/>
      <c r="Q18" s="11"/>
    </row>
    <row r="19" spans="1:17" x14ac:dyDescent="0.25">
      <c r="A19" s="4" t="s">
        <v>53</v>
      </c>
      <c r="B19" s="11"/>
      <c r="C19" s="10">
        <v>2</v>
      </c>
      <c r="E19" s="4" t="s">
        <v>53</v>
      </c>
      <c r="F19" s="11"/>
      <c r="G19" s="10">
        <f>COUNTIF(S5:S13, "&lt;80")</f>
        <v>0</v>
      </c>
      <c r="J19" s="10" t="s">
        <v>54</v>
      </c>
      <c r="K19" s="11"/>
      <c r="L19" s="4" t="s">
        <v>55</v>
      </c>
      <c r="M19" s="11"/>
      <c r="N19" s="10" t="s">
        <v>56</v>
      </c>
      <c r="O19" s="11"/>
      <c r="P19" s="4" t="s">
        <v>57</v>
      </c>
      <c r="Q19" s="11"/>
    </row>
    <row r="20" spans="1:17" x14ac:dyDescent="0.25">
      <c r="A20" s="4" t="s">
        <v>58</v>
      </c>
      <c r="B20" s="11"/>
      <c r="C20" s="10">
        <f>AVERAGE(D5:D13)</f>
        <v>45.777777777777779</v>
      </c>
      <c r="E20" s="4" t="s">
        <v>58</v>
      </c>
      <c r="F20" s="11"/>
      <c r="G20" s="12">
        <f>AVERAGE(S5:S13)</f>
        <v>94.312764854927551</v>
      </c>
      <c r="J20" s="11"/>
      <c r="K20" s="11"/>
      <c r="L20" s="11"/>
      <c r="M20" s="11"/>
      <c r="N20" s="11"/>
      <c r="O20" s="11"/>
      <c r="P20" s="11"/>
      <c r="Q20" s="11"/>
    </row>
    <row r="21" spans="1:17" x14ac:dyDescent="0.25">
      <c r="A21" s="4" t="s">
        <v>59</v>
      </c>
      <c r="B21" s="11"/>
      <c r="C21" s="10" t="s">
        <v>54</v>
      </c>
      <c r="E21" s="4" t="s">
        <v>59</v>
      </c>
      <c r="F21" s="11"/>
      <c r="G21" s="10" t="str">
        <f>IF(G20&gt;=90, "Mükemmel", IF(G20&gt;=80, "Başarılı", IF(G20&gt;=60, "İyileştirilmeli", "Başarısız")))</f>
        <v>Mükemmel</v>
      </c>
      <c r="J21" s="11"/>
      <c r="K21" s="11"/>
      <c r="L21" s="11"/>
      <c r="M21" s="11"/>
      <c r="N21" s="11"/>
      <c r="O21" s="11"/>
      <c r="P21" s="11"/>
      <c r="Q21" s="11"/>
    </row>
    <row r="22" spans="1:17" x14ac:dyDescent="0.25">
      <c r="A22" s="4" t="s">
        <v>60</v>
      </c>
      <c r="B22" s="11"/>
      <c r="C22" s="4" t="s">
        <v>61</v>
      </c>
      <c r="E22" s="4" t="s">
        <v>60</v>
      </c>
      <c r="F22" s="11"/>
      <c r="G22" s="10" t="str">
        <f>IF(G20&gt;=90, "🏆", IF(G20&gt;=80, "✅", IF(G20&gt;=60, "⚠️", "❌")))</f>
        <v>🏆</v>
      </c>
      <c r="J22" s="11"/>
      <c r="K22" s="11"/>
      <c r="L22" s="11"/>
      <c r="M22" s="11"/>
      <c r="N22" s="11"/>
      <c r="O22" s="11"/>
      <c r="P22" s="11"/>
      <c r="Q22" s="11"/>
    </row>
    <row r="24" spans="1:17" x14ac:dyDescent="0.25">
      <c r="A24" s="2" t="s">
        <v>62</v>
      </c>
    </row>
  </sheetData>
  <mergeCells count="1">
    <mergeCell ref="A1:R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SPİK_Öğrenci_İşleri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Siirtüniversitesi</cp:lastModifiedBy>
  <dcterms:created xsi:type="dcterms:W3CDTF">2026-10-22T13:39:40Z</dcterms:created>
  <dcterms:modified xsi:type="dcterms:W3CDTF">2026-10-26T08:38:07Z</dcterms:modified>
</cp:coreProperties>
</file>